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<sst xmlns="http://schemas.openxmlformats.org/spreadsheetml/2006/main" uniqueCount="42">
  <si>
    <r>
      <rPr>
        <u val="single"/>
        <sz val="12"/>
        <color indexed="12"/>
        <rFont val="Helvetica Neue"/>
      </rPr>
      <t>PricklyCider.com</t>
    </r>
    <r>
      <rPr>
        <sz val="12"/>
        <color indexed="8"/>
        <rFont val="Helvetica Neue"/>
      </rPr>
      <t xml:space="preserve"> - Blending Template</t>
    </r>
  </si>
  <si>
    <t>Units:</t>
  </si>
  <si>
    <t>Imperial</t>
  </si>
  <si>
    <t>LBS</t>
  </si>
  <si>
    <t>Gallons</t>
  </si>
  <si>
    <t>Est. Yield:</t>
  </si>
  <si>
    <t>Apple Variety</t>
  </si>
  <si>
    <t>Specific Gravity</t>
  </si>
  <si>
    <t>Total Acids (g/l)</t>
  </si>
  <si>
    <t>Apple Type</t>
  </si>
  <si>
    <r>
      <rPr>
        <b val="1"/>
        <sz val="10"/>
        <color indexed="8"/>
        <rFont val="Helvetica Neue"/>
      </rPr>
      <t>Weight (LBS)</t>
    </r>
  </si>
  <si>
    <r>
      <rPr>
        <b val="1"/>
        <sz val="10"/>
        <color indexed="8"/>
        <rFont val="Helvetica Neue"/>
      </rPr>
      <t>Est. Volume (Gallons)</t>
    </r>
  </si>
  <si>
    <t>Est. %ABV Contribution</t>
  </si>
  <si>
    <t>Acid Contribution</t>
  </si>
  <si>
    <t>Arkansas Black</t>
  </si>
  <si>
    <t>Sharp</t>
  </si>
  <si>
    <t>Bramley</t>
  </si>
  <si>
    <t>Golden Delicious</t>
  </si>
  <si>
    <t>Golden Russet</t>
  </si>
  <si>
    <t>GoldRush</t>
  </si>
  <si>
    <t>Granny Smith</t>
  </si>
  <si>
    <t>Gravenstein</t>
  </si>
  <si>
    <t>McIntosh</t>
  </si>
  <si>
    <t>Pink Lady</t>
  </si>
  <si>
    <t>Roxbury Russet</t>
  </si>
  <si>
    <t>Stayman Winesap</t>
  </si>
  <si>
    <t>Other</t>
  </si>
  <si>
    <t>Ambrosia</t>
  </si>
  <si>
    <t>Sweet</t>
  </si>
  <si>
    <t>Fuji</t>
  </si>
  <si>
    <t>Gala</t>
  </si>
  <si>
    <t>Jonathan</t>
  </si>
  <si>
    <t>Mutsu (Crispin)</t>
  </si>
  <si>
    <t>Pumpkin Sweet</t>
  </si>
  <si>
    <t>Red Delicious</t>
  </si>
  <si>
    <t>Total</t>
  </si>
  <si>
    <t>Add more Sharps</t>
  </si>
  <si>
    <t>Apple Peel Color</t>
  </si>
  <si>
    <t>Recommended Peel Weight (grams) for Volume</t>
  </si>
  <si>
    <t>Red Peel</t>
  </si>
  <si>
    <t>Yellow Peel</t>
  </si>
  <si>
    <t>Green Peel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</si>
</sst>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%"/>
  </numFmts>
  <fonts count="5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  <font>
      <u val="single"/>
      <sz val="12"/>
      <color indexed="12"/>
      <name val="Helvetica Neue"/>
    </font>
    <font>
      <b val="1"/>
      <sz val="10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3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/>
      <right/>
      <top style="thin">
        <color indexed="11"/>
      </top>
      <bottom style="thin">
        <color indexed="11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 style="thin">
        <color indexed="15"/>
      </bottom>
      <diagonal/>
    </border>
    <border>
      <left/>
      <right/>
      <top style="thin">
        <color indexed="11"/>
      </top>
      <bottom style="thin">
        <color indexed="15"/>
      </bottom>
      <diagonal/>
    </border>
    <border>
      <left/>
      <right style="thin">
        <color indexed="11"/>
      </right>
      <top style="thin">
        <color indexed="11"/>
      </top>
      <bottom style="thin">
        <color indexed="15"/>
      </bottom>
      <diagonal/>
    </border>
    <border>
      <left style="thin">
        <color indexed="11"/>
      </left>
      <right style="thin">
        <color indexed="15"/>
      </right>
      <top style="thin">
        <color indexed="15"/>
      </top>
      <bottom/>
      <diagonal/>
    </border>
    <border>
      <left style="thin">
        <color indexed="15"/>
      </left>
      <right/>
      <top style="thin">
        <color indexed="15"/>
      </top>
      <bottom style="thin">
        <color indexed="11"/>
      </bottom>
      <diagonal/>
    </border>
    <border>
      <left/>
      <right/>
      <top style="thin">
        <color indexed="15"/>
      </top>
      <bottom style="thin">
        <color indexed="11"/>
      </bottom>
      <diagonal/>
    </border>
    <border>
      <left/>
      <right style="thin">
        <color indexed="11"/>
      </right>
      <top style="thin">
        <color indexed="15"/>
      </top>
      <bottom style="thin">
        <color indexed="11"/>
      </bottom>
      <diagonal/>
    </border>
    <border>
      <left style="thin">
        <color indexed="11"/>
      </left>
      <right style="thin">
        <color indexed="15"/>
      </right>
      <top/>
      <bottom/>
      <diagonal/>
    </border>
    <border>
      <left style="thin">
        <color indexed="15"/>
      </left>
      <right/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5"/>
      </right>
      <top/>
      <bottom style="thin">
        <color indexed="8"/>
      </bottom>
      <diagonal/>
    </border>
    <border>
      <left style="thin">
        <color indexed="15"/>
      </left>
      <right/>
      <top style="thin">
        <color indexed="11"/>
      </top>
      <bottom style="thin">
        <color indexed="8"/>
      </bottom>
      <diagonal/>
    </border>
    <border>
      <left/>
      <right/>
      <top style="thin">
        <color indexed="11"/>
      </top>
      <bottom style="thin">
        <color indexed="8"/>
      </bottom>
      <diagonal/>
    </border>
    <border>
      <left/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15"/>
      </right>
      <top style="thin">
        <color indexed="8"/>
      </top>
      <bottom/>
      <diagonal/>
    </border>
    <border>
      <left style="thin">
        <color indexed="15"/>
      </left>
      <right/>
      <top style="thin">
        <color indexed="8"/>
      </top>
      <bottom style="thin">
        <color indexed="11"/>
      </bottom>
      <diagonal/>
    </border>
    <border>
      <left/>
      <right/>
      <top style="thin">
        <color indexed="8"/>
      </top>
      <bottom style="thin">
        <color indexed="11"/>
      </bottom>
      <diagonal/>
    </border>
    <border>
      <left/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5"/>
      </right>
      <top/>
      <bottom style="medium">
        <color indexed="8"/>
      </bottom>
      <diagonal/>
    </border>
    <border>
      <left style="thin">
        <color indexed="15"/>
      </left>
      <right/>
      <top style="thin">
        <color indexed="11"/>
      </top>
      <bottom style="medium">
        <color indexed="8"/>
      </bottom>
      <diagonal/>
    </border>
    <border>
      <left/>
      <right/>
      <top style="thin">
        <color indexed="11"/>
      </top>
      <bottom style="medium">
        <color indexed="8"/>
      </bottom>
      <diagonal/>
    </border>
    <border>
      <left/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thin">
        <color indexed="15"/>
      </right>
      <top style="medium">
        <color indexed="8"/>
      </top>
      <bottom/>
      <diagonal/>
    </border>
    <border>
      <left style="thin">
        <color indexed="15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/>
      <bottom style="thin">
        <color indexed="15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11"/>
      </left>
      <right/>
      <top style="thin">
        <color indexed="15"/>
      </top>
      <bottom style="thin">
        <color indexed="11"/>
      </bottom>
      <diagonal/>
    </border>
    <border>
      <left/>
      <right/>
      <top style="medium">
        <color indexed="8"/>
      </top>
      <bottom style="thin">
        <color indexed="11"/>
      </bottom>
      <diagonal/>
    </border>
    <border>
      <left/>
      <right style="thin">
        <color indexed="11"/>
      </right>
      <top style="medium">
        <color indexed="8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7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4" fillId="3" borderId="4" applyNumberFormat="1" applyFont="1" applyFill="1" applyBorder="1" applyAlignment="1" applyProtection="0">
      <alignment vertical="top" wrapText="1"/>
    </xf>
    <xf numFmtId="49" fontId="4" fillId="4" borderId="5" applyNumberFormat="1" applyFont="1" applyFill="1" applyBorder="1" applyAlignment="1" applyProtection="0">
      <alignment horizontal="center" vertical="top" wrapText="1"/>
    </xf>
    <xf numFmtId="49" fontId="4" fillId="3" borderId="5" applyNumberFormat="1" applyFont="1" applyFill="1" applyBorder="1" applyAlignment="1" applyProtection="0">
      <alignment horizontal="center" vertical="top" wrapText="1"/>
    </xf>
    <xf numFmtId="0" fontId="4" fillId="3" borderId="5" applyNumberFormat="0" applyFont="1" applyFill="1" applyBorder="1" applyAlignment="1" applyProtection="0">
      <alignment vertical="top" wrapText="1"/>
    </xf>
    <xf numFmtId="0" fontId="4" fillId="3" borderId="6" applyNumberFormat="0" applyFont="1" applyFill="1" applyBorder="1" applyAlignment="1" applyProtection="0">
      <alignment vertical="top" wrapText="1"/>
    </xf>
    <xf numFmtId="49" fontId="4" fillId="3" borderId="4" applyNumberFormat="1" applyFont="1" applyFill="1" applyBorder="1" applyAlignment="1" applyProtection="0">
      <alignment horizontal="left" vertical="top" wrapText="1"/>
    </xf>
    <xf numFmtId="59" fontId="4" fillId="3" borderId="5" applyNumberFormat="1" applyFont="1" applyFill="1" applyBorder="1" applyAlignment="1" applyProtection="0">
      <alignment vertical="top" wrapText="1"/>
    </xf>
    <xf numFmtId="49" fontId="4" fillId="3" borderId="7" applyNumberFormat="1" applyFont="1" applyFill="1" applyBorder="1" applyAlignment="1" applyProtection="0">
      <alignment horizontal="center" vertical="bottom" wrapText="1"/>
    </xf>
    <xf numFmtId="49" fontId="4" fillId="3" borderId="8" applyNumberFormat="1" applyFont="1" applyFill="1" applyBorder="1" applyAlignment="1" applyProtection="0">
      <alignment horizontal="center" vertical="bottom" wrapText="1"/>
    </xf>
    <xf numFmtId="49" fontId="4" fillId="3" borderId="9" applyNumberFormat="1" applyFont="1" applyFill="1" applyBorder="1" applyAlignment="1" applyProtection="0">
      <alignment horizontal="center" vertical="bottom" wrapText="1"/>
    </xf>
    <xf numFmtId="49" fontId="4" fillId="5" borderId="10" applyNumberFormat="1" applyFont="1" applyFill="1" applyBorder="1" applyAlignment="1" applyProtection="0">
      <alignment vertical="top" wrapText="1"/>
    </xf>
    <xf numFmtId="0" fontId="0" fillId="2" borderId="11" applyNumberFormat="1" applyFont="1" applyFill="1" applyBorder="1" applyAlignment="1" applyProtection="0">
      <alignment vertical="top" wrapText="1"/>
    </xf>
    <xf numFmtId="0" fontId="0" fillId="2" borderId="12" applyNumberFormat="1" applyFont="1" applyFill="1" applyBorder="1" applyAlignment="1" applyProtection="0">
      <alignment vertical="top" wrapText="1"/>
    </xf>
    <xf numFmtId="49" fontId="0" fillId="2" borderId="12" applyNumberFormat="1" applyFont="1" applyFill="1" applyBorder="1" applyAlignment="1" applyProtection="0">
      <alignment vertical="top" wrapText="1"/>
    </xf>
    <xf numFmtId="0" fontId="0" fillId="4" borderId="12" applyNumberFormat="0" applyFont="1" applyFill="1" applyBorder="1" applyAlignment="1" applyProtection="0">
      <alignment vertical="top" wrapText="1"/>
    </xf>
    <xf numFmtId="2" fontId="0" fillId="2" borderId="12" applyNumberFormat="1" applyFont="1" applyFill="1" applyBorder="1" applyAlignment="1" applyProtection="0">
      <alignment vertical="top" wrapText="1"/>
    </xf>
    <xf numFmtId="49" fontId="0" fillId="2" borderId="13" applyNumberFormat="1" applyFont="1" applyFill="1" applyBorder="1" applyAlignment="1" applyProtection="0">
      <alignment vertical="top" wrapText="1"/>
    </xf>
    <xf numFmtId="49" fontId="4" fillId="5" borderId="14" applyNumberFormat="1" applyFont="1" applyFill="1" applyBorder="1" applyAlignment="1" applyProtection="0">
      <alignment vertical="top" wrapText="1"/>
    </xf>
    <xf numFmtId="0" fontId="0" fillId="2" borderId="15" applyNumberFormat="1" applyFont="1" applyFill="1" applyBorder="1" applyAlignment="1" applyProtection="0">
      <alignment vertical="top" wrapText="1"/>
    </xf>
    <xf numFmtId="0" fontId="0" fillId="2" borderId="5" applyNumberFormat="1" applyFont="1" applyFill="1" applyBorder="1" applyAlignment="1" applyProtection="0">
      <alignment vertical="top" wrapText="1"/>
    </xf>
    <xf numFmtId="49" fontId="0" fillId="2" borderId="5" applyNumberFormat="1" applyFont="1" applyFill="1" applyBorder="1" applyAlignment="1" applyProtection="0">
      <alignment vertical="top" wrapText="1"/>
    </xf>
    <xf numFmtId="0" fontId="0" fillId="4" borderId="5" applyNumberFormat="0" applyFont="1" applyFill="1" applyBorder="1" applyAlignment="1" applyProtection="0">
      <alignment vertical="top" wrapText="1"/>
    </xf>
    <xf numFmtId="2" fontId="0" fillId="2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0" fontId="0" fillId="2" borderId="15" applyNumberFormat="0" applyFont="1" applyFill="1" applyBorder="1" applyAlignment="1" applyProtection="0">
      <alignment vertical="top" wrapText="1"/>
    </xf>
    <xf numFmtId="0" fontId="0" fillId="2" borderId="5" applyNumberFormat="0" applyFont="1" applyFill="1" applyBorder="1" applyAlignment="1" applyProtection="0">
      <alignment vertical="top" wrapText="1"/>
    </xf>
    <xf numFmtId="49" fontId="4" fillId="5" borderId="16" applyNumberFormat="1" applyFont="1" applyFill="1" applyBorder="1" applyAlignment="1" applyProtection="0">
      <alignment vertical="top" wrapText="1"/>
    </xf>
    <xf numFmtId="0" fontId="0" fillId="2" borderId="17" applyNumberFormat="0" applyFont="1" applyFill="1" applyBorder="1" applyAlignment="1" applyProtection="0">
      <alignment vertical="top" wrapText="1"/>
    </xf>
    <xf numFmtId="0" fontId="0" fillId="2" borderId="18" applyNumberFormat="0" applyFont="1" applyFill="1" applyBorder="1" applyAlignment="1" applyProtection="0">
      <alignment vertical="top" wrapText="1"/>
    </xf>
    <xf numFmtId="49" fontId="0" fillId="2" borderId="18" applyNumberFormat="1" applyFont="1" applyFill="1" applyBorder="1" applyAlignment="1" applyProtection="0">
      <alignment vertical="top" wrapText="1"/>
    </xf>
    <xf numFmtId="0" fontId="0" fillId="4" borderId="18" applyNumberFormat="0" applyFont="1" applyFill="1" applyBorder="1" applyAlignment="1" applyProtection="0">
      <alignment vertical="top" wrapText="1"/>
    </xf>
    <xf numFmtId="2" fontId="0" fillId="2" borderId="18" applyNumberFormat="1" applyFont="1" applyFill="1" applyBorder="1" applyAlignment="1" applyProtection="0">
      <alignment vertical="top" wrapText="1"/>
    </xf>
    <xf numFmtId="49" fontId="0" fillId="2" borderId="19" applyNumberFormat="1" applyFont="1" applyFill="1" applyBorder="1" applyAlignment="1" applyProtection="0">
      <alignment vertical="top" wrapText="1"/>
    </xf>
    <xf numFmtId="49" fontId="4" fillId="5" borderId="20" applyNumberFormat="1" applyFont="1" applyFill="1" applyBorder="1" applyAlignment="1" applyProtection="0">
      <alignment vertical="top" wrapText="1"/>
    </xf>
    <xf numFmtId="0" fontId="0" fillId="2" borderId="21" applyNumberFormat="1" applyFont="1" applyFill="1" applyBorder="1" applyAlignment="1" applyProtection="0">
      <alignment vertical="top" wrapText="1"/>
    </xf>
    <xf numFmtId="0" fontId="0" fillId="2" borderId="22" applyNumberFormat="1" applyFont="1" applyFill="1" applyBorder="1" applyAlignment="1" applyProtection="0">
      <alignment vertical="top" wrapText="1"/>
    </xf>
    <xf numFmtId="49" fontId="0" fillId="2" borderId="22" applyNumberFormat="1" applyFont="1" applyFill="1" applyBorder="1" applyAlignment="1" applyProtection="0">
      <alignment vertical="top" wrapText="1"/>
    </xf>
    <xf numFmtId="0" fontId="0" fillId="4" borderId="22" applyNumberFormat="0" applyFont="1" applyFill="1" applyBorder="1" applyAlignment="1" applyProtection="0">
      <alignment vertical="top" wrapText="1"/>
    </xf>
    <xf numFmtId="2" fontId="0" fillId="2" borderId="22" applyNumberFormat="1" applyFont="1" applyFill="1" applyBorder="1" applyAlignment="1" applyProtection="0">
      <alignment vertical="top" wrapText="1"/>
    </xf>
    <xf numFmtId="49" fontId="0" fillId="2" borderId="23" applyNumberFormat="1" applyFont="1" applyFill="1" applyBorder="1" applyAlignment="1" applyProtection="0">
      <alignment vertical="top" wrapText="1"/>
    </xf>
    <xf numFmtId="49" fontId="4" fillId="5" borderId="24" applyNumberFormat="1" applyFont="1" applyFill="1" applyBorder="1" applyAlignment="1" applyProtection="0">
      <alignment vertical="top" wrapText="1"/>
    </xf>
    <xf numFmtId="0" fontId="0" fillId="2" borderId="25" applyNumberFormat="0" applyFont="1" applyFill="1" applyBorder="1" applyAlignment="1" applyProtection="0">
      <alignment vertical="top" wrapText="1"/>
    </xf>
    <xf numFmtId="0" fontId="0" fillId="2" borderId="26" applyNumberFormat="0" applyFont="1" applyFill="1" applyBorder="1" applyAlignment="1" applyProtection="0">
      <alignment vertical="top" wrapText="1"/>
    </xf>
    <xf numFmtId="49" fontId="0" fillId="2" borderId="26" applyNumberFormat="1" applyFont="1" applyFill="1" applyBorder="1" applyAlignment="1" applyProtection="0">
      <alignment vertical="top" wrapText="1"/>
    </xf>
    <xf numFmtId="0" fontId="0" fillId="4" borderId="26" applyNumberFormat="0" applyFont="1" applyFill="1" applyBorder="1" applyAlignment="1" applyProtection="0">
      <alignment vertical="top" wrapText="1"/>
    </xf>
    <xf numFmtId="2" fontId="0" fillId="2" borderId="26" applyNumberFormat="1" applyFont="1" applyFill="1" applyBorder="1" applyAlignment="1" applyProtection="0">
      <alignment vertical="top" wrapText="1"/>
    </xf>
    <xf numFmtId="49" fontId="0" fillId="2" borderId="27" applyNumberFormat="1" applyFont="1" applyFill="1" applyBorder="1" applyAlignment="1" applyProtection="0">
      <alignment vertical="top" wrapText="1"/>
    </xf>
    <xf numFmtId="49" fontId="4" fillId="5" borderId="28" applyNumberFormat="1" applyFont="1" applyFill="1" applyBorder="1" applyAlignment="1" applyProtection="0">
      <alignment vertical="top" wrapText="1"/>
    </xf>
    <xf numFmtId="0" fontId="0" fillId="2" borderId="29" applyNumberFormat="0" applyFont="1" applyFill="1" applyBorder="1" applyAlignment="1" applyProtection="0">
      <alignment vertical="top" wrapText="1"/>
    </xf>
    <xf numFmtId="0" fontId="0" fillId="2" borderId="30" applyNumberFormat="0" applyFont="1" applyFill="1" applyBorder="1" applyAlignment="1" applyProtection="0">
      <alignment vertical="top" wrapText="1"/>
    </xf>
    <xf numFmtId="0" fontId="4" fillId="2" borderId="30" applyNumberFormat="1" applyFont="1" applyFill="1" applyBorder="1" applyAlignment="1" applyProtection="0">
      <alignment vertical="top" wrapText="1"/>
    </xf>
    <xf numFmtId="0" fontId="4" fillId="2" borderId="31" applyNumberFormat="1" applyFont="1" applyFill="1" applyBorder="1" applyAlignment="1" applyProtection="0">
      <alignment vertical="top" wrapText="1"/>
    </xf>
    <xf numFmtId="0" fontId="4" fillId="2" borderId="32" applyNumberFormat="1" applyFont="1" applyFill="1" applyBorder="1" applyAlignment="1" applyProtection="0">
      <alignment vertical="top" wrapText="1"/>
    </xf>
    <xf numFmtId="0" fontId="4" fillId="5" borderId="33" applyNumberFormat="0" applyFont="1" applyFill="1" applyBorder="1" applyAlignment="1" applyProtection="0">
      <alignment vertical="top" wrapText="1"/>
    </xf>
    <xf numFmtId="49" fontId="4" fillId="2" borderId="34" applyNumberFormat="1" applyFont="1" applyFill="1" applyBorder="1" applyAlignment="1" applyProtection="0">
      <alignment horizontal="center" vertical="top" wrapText="1"/>
    </xf>
    <xf numFmtId="0" fontId="0" fillId="2" borderId="31" applyNumberFormat="0" applyFont="1" applyFill="1" applyBorder="1" applyAlignment="1" applyProtection="0">
      <alignment vertical="top" wrapText="1"/>
    </xf>
    <xf numFmtId="49" fontId="4" fillId="2" borderId="35" applyNumberFormat="1" applyFont="1" applyFill="1" applyBorder="1" applyAlignment="1" applyProtection="0">
      <alignment vertical="top" wrapText="1"/>
    </xf>
    <xf numFmtId="49" fontId="4" fillId="2" borderId="36" applyNumberFormat="1" applyFont="1" applyFill="1" applyBorder="1" applyAlignment="1" applyProtection="0">
      <alignment vertical="top"/>
    </xf>
    <xf numFmtId="0" fontId="4" fillId="2" borderId="36" applyNumberFormat="0" applyFont="1" applyFill="1" applyBorder="1" applyAlignment="1" applyProtection="0">
      <alignment vertical="top"/>
    </xf>
    <xf numFmtId="0" fontId="4" fillId="2" borderId="36" applyNumberFormat="0" applyFont="1" applyFill="1" applyBorder="1" applyAlignment="1" applyProtection="0">
      <alignment vertical="top" wrapText="1"/>
    </xf>
    <xf numFmtId="0" fontId="4" fillId="2" borderId="37" applyNumberFormat="0" applyFont="1" applyFill="1" applyBorder="1" applyAlignment="1" applyProtection="0">
      <alignment vertical="top" wrapText="1"/>
    </xf>
    <xf numFmtId="49" fontId="4" fillId="2" borderId="4" applyNumberFormat="1" applyFont="1" applyFill="1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0" fontId="4" fillId="2" borderId="5" applyNumberFormat="0" applyFont="1" applyFill="1" applyBorder="1" applyAlignment="1" applyProtection="0">
      <alignment vertical="top" wrapText="1"/>
    </xf>
    <xf numFmtId="0" fontId="4" fillId="2" borderId="6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6">
    <dxf>
      <font>
        <color rgb="ff000000"/>
      </font>
      <fill>
        <patternFill patternType="solid">
          <fgColor indexed="17"/>
          <bgColor indexed="18"/>
        </patternFill>
      </fill>
    </dxf>
    <dxf>
      <font>
        <color rgb="ff000000"/>
      </font>
      <fill>
        <patternFill patternType="solid">
          <fgColor indexed="17"/>
          <bgColor indexed="19"/>
        </patternFill>
      </fill>
    </dxf>
    <dxf>
      <font>
        <color rgb="ff000000"/>
      </font>
      <fill>
        <patternFill patternType="solid">
          <fgColor indexed="17"/>
          <bgColor indexed="20"/>
        </patternFill>
      </fill>
    </dxf>
    <dxf>
      <font>
        <color rgb="ff000000"/>
      </font>
      <fill>
        <patternFill patternType="solid">
          <fgColor indexed="17"/>
          <bgColor indexed="21"/>
        </patternFill>
      </fill>
    </dxf>
    <dxf>
      <font>
        <color rgb="ff000000"/>
      </font>
      <fill>
        <patternFill patternType="solid">
          <fgColor indexed="17"/>
          <bgColor indexed="18"/>
        </patternFill>
      </fill>
    </dxf>
    <dxf>
      <font>
        <color rgb="ff000000"/>
      </font>
      <fill>
        <patternFill patternType="solid">
          <fgColor indexed="17"/>
          <bgColor indexed="19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0000ff"/>
      <rgbColor rgb="ffbdc0bf"/>
      <rgbColor rgb="ff56c1fe"/>
      <rgbColor rgb="ff3f3f3f"/>
      <rgbColor rgb="ffdbdbdb"/>
      <rgbColor rgb="00000000"/>
      <rgbColor rgb="fffffc98"/>
      <rgbColor rgb="ffafe489"/>
      <rgbColor rgb="e5ff9781"/>
      <rgbColor rgb="ffff978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PricklyCider.com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H34"/>
  <sheetViews>
    <sheetView workbookViewId="0" showGridLines="0" defaultGridColor="1"/>
  </sheetViews>
  <sheetFormatPr defaultColWidth="16.3333" defaultRowHeight="19.9" customHeight="1" outlineLevelRow="0" outlineLevelCol="0"/>
  <cols>
    <col min="1" max="1" width="18.5" style="1" customWidth="1"/>
    <col min="2" max="2" width="8.35156" style="1" customWidth="1"/>
    <col min="3" max="3" width="10.6719" style="1" customWidth="1"/>
    <col min="4" max="4" width="10.1719" style="1" customWidth="1"/>
    <col min="5" max="5" width="7.35156" style="1" customWidth="1"/>
    <col min="6" max="6" width="11.3516" style="1" customWidth="1"/>
    <col min="7" max="7" width="15.5" style="1" customWidth="1"/>
    <col min="8" max="8" width="11.6719" style="1" customWidth="1"/>
    <col min="9" max="16384" width="16.3516" style="1" customWidth="1"/>
  </cols>
  <sheetData>
    <row r="1" ht="27.65" customHeight="1">
      <c r="A1" t="s" s="2">
        <v>0</v>
      </c>
      <c r="B1" s="3"/>
      <c r="C1" s="3"/>
      <c r="D1" s="3"/>
      <c r="E1" s="3"/>
      <c r="F1" s="3"/>
      <c r="G1" s="3"/>
      <c r="H1" s="4"/>
    </row>
    <row r="2" ht="20.05" customHeight="1">
      <c r="A2" t="s" s="5">
        <v>1</v>
      </c>
      <c r="B2" t="s" s="6">
        <v>2</v>
      </c>
      <c r="C2" t="s" s="7">
        <f>IF(B$2="Imperial","LBS","Kg")</f>
        <v>3</v>
      </c>
      <c r="D2" t="s" s="7">
        <f>IF(B$2="Imperial","Gallons","Liters")</f>
        <v>4</v>
      </c>
      <c r="E2" s="8"/>
      <c r="F2" s="8"/>
      <c r="G2" s="8"/>
      <c r="H2" s="9"/>
    </row>
    <row r="3" ht="20.05" customHeight="1">
      <c r="A3" t="s" s="10">
        <v>5</v>
      </c>
      <c r="B3" s="11">
        <v>0.5</v>
      </c>
      <c r="C3" s="8"/>
      <c r="D3" s="8"/>
      <c r="E3" s="8"/>
      <c r="F3" s="8"/>
      <c r="G3" s="8"/>
      <c r="H3" s="9"/>
    </row>
    <row r="4" ht="32.25" customHeight="1">
      <c r="A4" t="s" s="12">
        <v>6</v>
      </c>
      <c r="B4" t="s" s="13">
        <v>7</v>
      </c>
      <c r="C4" t="s" s="13">
        <v>8</v>
      </c>
      <c r="D4" t="s" s="13">
        <v>9</v>
      </c>
      <c r="E4" t="s" s="13">
        <f>CONCATENATE("Weight (",C$2,")")</f>
        <v>10</v>
      </c>
      <c r="F4" t="s" s="13">
        <f>CONCATENATE("Est. Volume (",D$2,")")</f>
        <v>11</v>
      </c>
      <c r="G4" t="s" s="13">
        <v>12</v>
      </c>
      <c r="H4" t="s" s="14">
        <v>13</v>
      </c>
    </row>
    <row r="5" ht="20.25" customHeight="1">
      <c r="A5" t="s" s="15">
        <v>14</v>
      </c>
      <c r="B5" s="16">
        <v>1.057</v>
      </c>
      <c r="C5" s="17">
        <v>7.5</v>
      </c>
      <c r="D5" t="s" s="18">
        <v>15</v>
      </c>
      <c r="E5" s="19"/>
      <c r="F5" s="20">
        <f>IF($B$2="Imperial",E5/2.2/3.8*$B$3,E5*$B$3)</f>
        <v>0</v>
      </c>
      <c r="G5" t="s" s="18">
        <f>_xlfn.IFERROR((E5/$E$29)*(B5-1)*128/100,"")</f>
      </c>
      <c r="H5" t="s" s="21">
        <f>_xlfn.IFERROR((E5/$E$29)*C5,"")</f>
      </c>
    </row>
    <row r="6" ht="20.05" customHeight="1">
      <c r="A6" t="s" s="22">
        <v>16</v>
      </c>
      <c r="B6" s="23">
        <v>1.045</v>
      </c>
      <c r="C6" s="24">
        <v>11</v>
      </c>
      <c r="D6" t="s" s="25">
        <v>15</v>
      </c>
      <c r="E6" s="26"/>
      <c r="F6" s="27">
        <f>IF($B$2="Imperial",E6/2.2/3.8*$B$3,E6*$B$3)</f>
        <v>0</v>
      </c>
      <c r="G6" t="s" s="25">
        <f>_xlfn.IFERROR((E6/$E$29)*(B6-1)*128/100,"")</f>
      </c>
      <c r="H6" t="s" s="28">
        <f>_xlfn.IFERROR((E6/$E$29)*C6,"")</f>
      </c>
    </row>
    <row r="7" ht="20.05" customHeight="1">
      <c r="A7" t="s" s="22">
        <v>17</v>
      </c>
      <c r="B7" s="23">
        <v>1.052</v>
      </c>
      <c r="C7" s="24">
        <v>5.7</v>
      </c>
      <c r="D7" t="s" s="25">
        <v>15</v>
      </c>
      <c r="E7" s="26"/>
      <c r="F7" s="27">
        <f>IF($B$2="Imperial",E7/2.2/3.8*$B$3,E7*$B$3)</f>
        <v>0</v>
      </c>
      <c r="G7" t="s" s="25">
        <f>_xlfn.IFERROR((E7/$E$29)*(B7-1)*128/100,"")</f>
      </c>
      <c r="H7" t="s" s="28">
        <f>_xlfn.IFERROR((E7/$E$29)*C7,"")</f>
      </c>
    </row>
    <row r="8" ht="20.05" customHeight="1">
      <c r="A8" t="s" s="22">
        <v>18</v>
      </c>
      <c r="B8" s="23">
        <v>1.061</v>
      </c>
      <c r="C8" s="24">
        <v>6.6</v>
      </c>
      <c r="D8" t="s" s="25">
        <v>15</v>
      </c>
      <c r="E8" s="26"/>
      <c r="F8" s="27">
        <f>IF($B$2="Imperial",E8/2.2/3.8*$B$3,E8*$B$3)</f>
        <v>0</v>
      </c>
      <c r="G8" t="s" s="25">
        <f>_xlfn.IFERROR((E8/$E$29)*(B8-1)*128/100,"")</f>
      </c>
      <c r="H8" t="s" s="28">
        <f>_xlfn.IFERROR((E8/$E$29)*C8,"")</f>
      </c>
    </row>
    <row r="9" ht="20.05" customHeight="1">
      <c r="A9" t="s" s="22">
        <v>19</v>
      </c>
      <c r="B9" s="23">
        <v>1.063</v>
      </c>
      <c r="C9" s="24">
        <v>10.5</v>
      </c>
      <c r="D9" t="s" s="25">
        <v>15</v>
      </c>
      <c r="E9" s="26"/>
      <c r="F9" s="27">
        <f>IF($B$2="Imperial",E9/2.2/3.8*$B$3,E9*$B$3)</f>
        <v>0</v>
      </c>
      <c r="G9" t="s" s="25">
        <f>_xlfn.IFERROR((E9/$E$29)*(B9-1)*128/100,"")</f>
      </c>
      <c r="H9" t="s" s="28">
        <f>_xlfn.IFERROR((E9/$E$29)*C9,"")</f>
      </c>
    </row>
    <row r="10" ht="20.05" customHeight="1">
      <c r="A10" t="s" s="22">
        <v>20</v>
      </c>
      <c r="B10" s="23">
        <v>1.048</v>
      </c>
      <c r="C10" s="24">
        <v>10</v>
      </c>
      <c r="D10" t="s" s="25">
        <v>15</v>
      </c>
      <c r="E10" s="26"/>
      <c r="F10" s="27">
        <f>IF($B$2="Imperial",E10/2.2/3.8*$B$3,E10*$B$3)</f>
        <v>0</v>
      </c>
      <c r="G10" t="s" s="25">
        <f>_xlfn.IFERROR((E10/$E$29)*(B10-1)*128/100,"")</f>
      </c>
      <c r="H10" t="s" s="28">
        <f>_xlfn.IFERROR((E10/$E$29)*C10,"")</f>
      </c>
    </row>
    <row r="11" ht="20.05" customHeight="1">
      <c r="A11" t="s" s="22">
        <v>21</v>
      </c>
      <c r="B11" s="23">
        <v>1.052</v>
      </c>
      <c r="C11" s="24">
        <v>5.6</v>
      </c>
      <c r="D11" t="s" s="25">
        <v>15</v>
      </c>
      <c r="E11" s="26"/>
      <c r="F11" s="27">
        <f>IF($B$2="Imperial",E11/2.2/3.8*$B$3,E11*$B$3)</f>
        <v>0</v>
      </c>
      <c r="G11" t="s" s="25">
        <f>_xlfn.IFERROR((E11/$E$29)*(B11-1)*128/100,"")</f>
      </c>
      <c r="H11" t="s" s="28">
        <f>_xlfn.IFERROR((E11/$E$29)*C11,"")</f>
      </c>
    </row>
    <row r="12" ht="20.05" customHeight="1">
      <c r="A12" t="s" s="22">
        <v>22</v>
      </c>
      <c r="B12" s="23">
        <v>1.05</v>
      </c>
      <c r="C12" s="24">
        <v>7.6</v>
      </c>
      <c r="D12" t="s" s="25">
        <v>15</v>
      </c>
      <c r="E12" s="26"/>
      <c r="F12" s="27">
        <f>IF($B$2="Imperial",E12/2.2/3.8*$B$3,E12*$B$3)</f>
        <v>0</v>
      </c>
      <c r="G12" t="s" s="25">
        <f>_xlfn.IFERROR((E12/$E$29)*(B12-1)*128/100,"")</f>
      </c>
      <c r="H12" t="s" s="28">
        <f>_xlfn.IFERROR((E12/$E$29)*C12,"")</f>
      </c>
    </row>
    <row r="13" ht="20.05" customHeight="1">
      <c r="A13" t="s" s="22">
        <v>23</v>
      </c>
      <c r="B13" s="23">
        <v>1.053</v>
      </c>
      <c r="C13" s="24">
        <v>9.4</v>
      </c>
      <c r="D13" t="s" s="25">
        <v>15</v>
      </c>
      <c r="E13" s="26"/>
      <c r="F13" s="27">
        <f>IF($B$2="Imperial",E13/2.2/3.8*$B$3,E13*$B$3)</f>
        <v>0</v>
      </c>
      <c r="G13" t="s" s="25">
        <f>_xlfn.IFERROR((E13/$E$29)*(B13-1)*128/100,"")</f>
      </c>
      <c r="H13" t="s" s="28">
        <f>_xlfn.IFERROR((E13/$E$29)*C13,"")</f>
      </c>
    </row>
    <row r="14" ht="20.05" customHeight="1">
      <c r="A14" t="s" s="22">
        <v>24</v>
      </c>
      <c r="B14" s="23">
        <v>1.061</v>
      </c>
      <c r="C14" s="24">
        <v>6.1</v>
      </c>
      <c r="D14" t="s" s="25">
        <v>15</v>
      </c>
      <c r="E14" s="26"/>
      <c r="F14" s="27">
        <f>IF($B$2="Imperial",E14/2.2/3.8*$B$3,E14*$B$3)</f>
        <v>0</v>
      </c>
      <c r="G14" t="s" s="25">
        <f>_xlfn.IFERROR((E14/$E$29)*(B14-1)*128/100,"")</f>
      </c>
      <c r="H14" t="s" s="28">
        <f>_xlfn.IFERROR((E14/$E$29)*C14,"")</f>
      </c>
    </row>
    <row r="15" ht="20.05" customHeight="1">
      <c r="A15" t="s" s="22">
        <v>25</v>
      </c>
      <c r="B15" s="23">
        <v>1.054</v>
      </c>
      <c r="C15" s="24">
        <v>7.6</v>
      </c>
      <c r="D15" t="s" s="25">
        <v>15</v>
      </c>
      <c r="E15" s="26"/>
      <c r="F15" s="27">
        <f>IF($B$2="Imperial",E15/2.2/3.8*$B$3,E15*$B$3)</f>
        <v>0</v>
      </c>
      <c r="G15" t="s" s="25">
        <f>_xlfn.IFERROR((E15/$E$29)*(B15-1)*128/100,"")</f>
      </c>
      <c r="H15" t="s" s="28">
        <f>_xlfn.IFERROR((E15/$E$29)*C15,"")</f>
      </c>
    </row>
    <row r="16" ht="20.05" customHeight="1">
      <c r="A16" t="s" s="22">
        <v>26</v>
      </c>
      <c r="B16" s="29"/>
      <c r="C16" s="30"/>
      <c r="D16" t="s" s="25">
        <v>15</v>
      </c>
      <c r="E16" s="26"/>
      <c r="F16" s="27">
        <f>IF($B$2="Imperial",E16/2.2/3.8*$B$3,E16*$B$3)</f>
        <v>0</v>
      </c>
      <c r="G16" t="s" s="25">
        <f>_xlfn.IFERROR((E16/$E$29)*(B16-1)*128/100,"")</f>
      </c>
      <c r="H16" t="s" s="28">
        <f>_xlfn.IFERROR((E16/$E$29)*C16,"")</f>
      </c>
    </row>
    <row r="17" ht="20.05" customHeight="1">
      <c r="A17" t="s" s="22">
        <v>26</v>
      </c>
      <c r="B17" s="29"/>
      <c r="C17" s="30"/>
      <c r="D17" t="s" s="25">
        <v>15</v>
      </c>
      <c r="E17" s="26"/>
      <c r="F17" s="27">
        <f>IF($B$2="Imperial",E17/2.2/3.8*$B$3,E17*$B$3)</f>
        <v>0</v>
      </c>
      <c r="G17" t="s" s="25">
        <f>_xlfn.IFERROR((E17/$E$29)*(B17-1)*128/100,"")</f>
      </c>
      <c r="H17" t="s" s="28">
        <f>_xlfn.IFERROR((E17/$E$29)*C17,"")</f>
      </c>
    </row>
    <row r="18" ht="20.35" customHeight="1">
      <c r="A18" t="s" s="31">
        <v>26</v>
      </c>
      <c r="B18" s="32"/>
      <c r="C18" s="33"/>
      <c r="D18" t="s" s="34">
        <v>15</v>
      </c>
      <c r="E18" s="35"/>
      <c r="F18" s="36">
        <f>IF($B$2="Imperial",E18/2.2/3.8*$B$3,E18*$B$3)</f>
        <v>0</v>
      </c>
      <c r="G18" t="s" s="34">
        <f>_xlfn.IFERROR((E18/$E$29)*(B18-1)*128/100,"")</f>
      </c>
      <c r="H18" t="s" s="37">
        <f>_xlfn.IFERROR((E18/$E$29)*C18,"")</f>
      </c>
    </row>
    <row r="19" ht="20.35" customHeight="1">
      <c r="A19" t="s" s="38">
        <v>27</v>
      </c>
      <c r="B19" s="39">
        <v>1.055</v>
      </c>
      <c r="C19" s="40">
        <v>3.5</v>
      </c>
      <c r="D19" t="s" s="41">
        <v>28</v>
      </c>
      <c r="E19" s="42"/>
      <c r="F19" s="43">
        <f>IF($B$2="Imperial",E19/2.2/3.8*$B$3,E19*$B$3)</f>
        <v>0</v>
      </c>
      <c r="G19" t="s" s="41">
        <f>_xlfn.IFERROR((E19/$E$29)*(B19-1)*128/100,"")</f>
      </c>
      <c r="H19" t="s" s="44">
        <f>_xlfn.IFERROR((E19/$E$29)*C19,"")</f>
      </c>
    </row>
    <row r="20" ht="20.05" customHeight="1">
      <c r="A20" t="s" s="22">
        <v>29</v>
      </c>
      <c r="B20" s="23">
        <v>1.054</v>
      </c>
      <c r="C20" s="24">
        <v>4.1</v>
      </c>
      <c r="D20" t="s" s="25">
        <v>28</v>
      </c>
      <c r="E20" s="26"/>
      <c r="F20" s="27">
        <f>IF($B$2="Imperial",E20/2.2/3.8*$B$3,E20*$B$3)</f>
        <v>0</v>
      </c>
      <c r="G20" t="s" s="25">
        <f>_xlfn.IFERROR((E20/$E$29)*(B20-1)*128/100,"")</f>
      </c>
      <c r="H20" t="s" s="28">
        <f>_xlfn.IFERROR((E20/$E$29)*C20,"")</f>
      </c>
    </row>
    <row r="21" ht="20.05" customHeight="1">
      <c r="A21" t="s" s="22">
        <v>30</v>
      </c>
      <c r="B21" s="23">
        <v>1.066</v>
      </c>
      <c r="C21" s="24">
        <v>4.3</v>
      </c>
      <c r="D21" t="s" s="25">
        <v>28</v>
      </c>
      <c r="E21" s="26"/>
      <c r="F21" s="27">
        <f>IF($B$2="Imperial",E21/2.2/3.8*$B$3,E21*$B$3)</f>
        <v>0</v>
      </c>
      <c r="G21" t="s" s="25">
        <f>_xlfn.IFERROR((E21/$E$29)*(B21-1)*128/100,"")</f>
      </c>
      <c r="H21" t="s" s="28">
        <f>_xlfn.IFERROR((E21/$E$29)*C21,"")</f>
      </c>
    </row>
    <row r="22" ht="20.05" customHeight="1">
      <c r="A22" t="s" s="22">
        <v>31</v>
      </c>
      <c r="B22" s="23">
        <v>1.048</v>
      </c>
      <c r="C22" s="24">
        <v>4.2</v>
      </c>
      <c r="D22" t="s" s="25">
        <v>28</v>
      </c>
      <c r="E22" s="26"/>
      <c r="F22" s="27">
        <f>IF($B$2="Imperial",E22/2.2/3.8*$B$3,E22*$B$3)</f>
        <v>0</v>
      </c>
      <c r="G22" t="s" s="25">
        <f>_xlfn.IFERROR((E22/$E$29)*(B22-1)*128/100,"")</f>
      </c>
      <c r="H22" t="s" s="28">
        <f>_xlfn.IFERROR((E22/$E$29)*C22,"")</f>
      </c>
    </row>
    <row r="23" ht="20.05" customHeight="1">
      <c r="A23" t="s" s="22">
        <v>32</v>
      </c>
      <c r="B23" s="23">
        <v>1.065</v>
      </c>
      <c r="C23" s="24">
        <v>4.5</v>
      </c>
      <c r="D23" t="s" s="25">
        <v>28</v>
      </c>
      <c r="E23" s="26"/>
      <c r="F23" s="27">
        <f>IF($B$2="Imperial",E23/2.2/3.8*$B$3,E23*$B$3)</f>
        <v>0</v>
      </c>
      <c r="G23" t="s" s="25">
        <f>_xlfn.IFERROR((E23/$E$29)*(B23-1)*128/100,"")</f>
      </c>
      <c r="H23" t="s" s="28">
        <f>_xlfn.IFERROR((E23/$E$29)*C23,"")</f>
      </c>
    </row>
    <row r="24" ht="20.05" customHeight="1">
      <c r="A24" t="s" s="22">
        <v>33</v>
      </c>
      <c r="B24" s="23">
        <v>1.052</v>
      </c>
      <c r="C24" s="24">
        <v>3.25</v>
      </c>
      <c r="D24" t="s" s="25">
        <v>28</v>
      </c>
      <c r="E24" s="26"/>
      <c r="F24" s="27">
        <f>IF($B$2="Imperial",E24/2.2/3.8*$B$3,E24*$B$3)</f>
        <v>0</v>
      </c>
      <c r="G24" t="s" s="25">
        <f>_xlfn.IFERROR((E24/$E$29)*(B24-1)*128/100,"")</f>
      </c>
      <c r="H24" t="s" s="28">
        <f>_xlfn.IFERROR((E24/$E$29)*C24,"")</f>
      </c>
    </row>
    <row r="25" ht="20.05" customHeight="1">
      <c r="A25" t="s" s="22">
        <v>34</v>
      </c>
      <c r="B25" s="23">
        <v>1.058</v>
      </c>
      <c r="C25" s="24">
        <v>2.6</v>
      </c>
      <c r="D25" t="s" s="25">
        <v>28</v>
      </c>
      <c r="E25" s="26"/>
      <c r="F25" s="27">
        <f>IF($B$2="Imperial",E25/2.2/3.8*$B$3,E25*$B$3)</f>
        <v>0</v>
      </c>
      <c r="G25" t="s" s="25">
        <f>_xlfn.IFERROR((E25/$E$29)*(B25-1)*128/100,"")</f>
      </c>
      <c r="H25" t="s" s="28">
        <f>_xlfn.IFERROR((E25/$E$29)*C25,"")</f>
      </c>
    </row>
    <row r="26" ht="20.05" customHeight="1">
      <c r="A26" t="s" s="22">
        <v>26</v>
      </c>
      <c r="B26" s="29"/>
      <c r="C26" s="30"/>
      <c r="D26" t="s" s="25">
        <v>28</v>
      </c>
      <c r="E26" s="26"/>
      <c r="F26" s="27">
        <f>IF($B$2="Imperial",E26/2.2/3.8*$B$3,E26*$B$3)</f>
        <v>0</v>
      </c>
      <c r="G26" t="s" s="25">
        <f>_xlfn.IFERROR((E26/$E$29)*(B26-1)*128/100,"")</f>
      </c>
      <c r="H26" t="s" s="28">
        <f>_xlfn.IFERROR((E26/$E$29)*C26,"")</f>
      </c>
    </row>
    <row r="27" ht="20.05" customHeight="1">
      <c r="A27" t="s" s="22">
        <v>26</v>
      </c>
      <c r="B27" s="29"/>
      <c r="C27" s="30"/>
      <c r="D27" t="s" s="25">
        <v>28</v>
      </c>
      <c r="E27" s="26"/>
      <c r="F27" s="27">
        <f>IF($B$2="Imperial",E27/2.2/3.8*$B$3,E27*$B$3)</f>
        <v>0</v>
      </c>
      <c r="G27" t="s" s="25">
        <f>_xlfn.IFERROR((E27/$E$29)*(B27-1)*128/100,"")</f>
      </c>
      <c r="H27" t="s" s="28">
        <f>_xlfn.IFERROR((E27/$E$29)*C27,"")</f>
      </c>
    </row>
    <row r="28" ht="20.85" customHeight="1">
      <c r="A28" t="s" s="45">
        <v>26</v>
      </c>
      <c r="B28" s="46"/>
      <c r="C28" s="47"/>
      <c r="D28" t="s" s="48">
        <v>28</v>
      </c>
      <c r="E28" s="49"/>
      <c r="F28" s="50">
        <f>IF($B$2="Imperial",E28/2.2/3.8*$B$3,E28*$B$3)</f>
        <v>0</v>
      </c>
      <c r="G28" t="s" s="48">
        <f>_xlfn.IFERROR((E28/$E$29)*(B28-1)*128/100,"")</f>
      </c>
      <c r="H28" t="s" s="51">
        <f>_xlfn.IFERROR((E28/$E$29)*C28,"")</f>
      </c>
    </row>
    <row r="29" ht="21.7" customHeight="1">
      <c r="A29" t="s" s="52">
        <v>35</v>
      </c>
      <c r="B29" s="53"/>
      <c r="C29" s="54"/>
      <c r="D29" s="54"/>
      <c r="E29" s="55">
        <f>SUM(E5:E28)</f>
        <v>0</v>
      </c>
      <c r="F29" s="55">
        <f>SUM(F5:F28)</f>
        <v>0</v>
      </c>
      <c r="G29" s="56">
        <f>SUM(G5:G28)</f>
        <v>0</v>
      </c>
      <c r="H29" s="57">
        <f>SUM(H5:H28)</f>
        <v>0</v>
      </c>
    </row>
    <row r="30" ht="21.7" customHeight="1">
      <c r="A30" s="58"/>
      <c r="B30" t="s" s="59">
        <f>IF(H29&gt;6.5,"Add more Sweets",IF(H29&lt;4.5,"Add more Sharps","Blend is at Target Acid Level"))</f>
        <v>36</v>
      </c>
      <c r="C30" s="54"/>
      <c r="D30" s="54"/>
      <c r="E30" s="54"/>
      <c r="F30" s="54"/>
      <c r="G30" s="54"/>
      <c r="H30" s="60"/>
    </row>
    <row r="31" ht="20.85" customHeight="1">
      <c r="A31" t="s" s="61">
        <v>37</v>
      </c>
      <c r="B31" t="s" s="62">
        <v>38</v>
      </c>
      <c r="C31" s="63"/>
      <c r="D31" s="64"/>
      <c r="E31" s="64"/>
      <c r="F31" s="64"/>
      <c r="G31" s="64"/>
      <c r="H31" s="65"/>
    </row>
    <row r="32" ht="20.05" customHeight="1">
      <c r="A32" t="s" s="66">
        <v>39</v>
      </c>
      <c r="B32" s="67">
        <f>IF($D$2="Gallons",$F$29*75,$F$29*75/3.8)</f>
        <v>0</v>
      </c>
      <c r="C32" s="68"/>
      <c r="D32" s="68"/>
      <c r="E32" s="68"/>
      <c r="F32" s="68"/>
      <c r="G32" s="68"/>
      <c r="H32" s="69"/>
    </row>
    <row r="33" ht="20.05" customHeight="1">
      <c r="A33" t="s" s="66">
        <v>40</v>
      </c>
      <c r="B33" s="67">
        <f>IF($D$2="Gallons",$F$29*100,$F$29*100/3.8)</f>
        <v>0</v>
      </c>
      <c r="C33" s="68"/>
      <c r="D33" s="68"/>
      <c r="E33" s="68"/>
      <c r="F33" s="68"/>
      <c r="G33" s="68"/>
      <c r="H33" s="69"/>
    </row>
    <row r="34" ht="20.05" customHeight="1">
      <c r="A34" t="s" s="66">
        <v>41</v>
      </c>
      <c r="B34" s="67">
        <f>IF($D$2="Gallons",$F$29*150,$F$29*150/3.8)</f>
        <v>0</v>
      </c>
      <c r="C34" s="68"/>
      <c r="D34" s="68"/>
      <c r="E34" s="68"/>
      <c r="F34" s="68"/>
      <c r="G34" s="68"/>
      <c r="H34" s="69"/>
    </row>
  </sheetData>
  <mergeCells count="2">
    <mergeCell ref="A1:H1"/>
    <mergeCell ref="B30:H30"/>
  </mergeCells>
  <conditionalFormatting sqref="H29">
    <cfRule type="cellIs" dxfId="0" priority="1" operator="lessThanOrEqual" stopIfTrue="1">
      <formula>4.5</formula>
    </cfRule>
    <cfRule type="cellIs" dxfId="1" priority="2" operator="between" stopIfTrue="1">
      <formula>4.51</formula>
      <formula>6.5</formula>
    </cfRule>
    <cfRule type="cellIs" dxfId="2" priority="3" operator="greaterThanOrEqual" stopIfTrue="1">
      <formula>6.5</formula>
    </cfRule>
  </conditionalFormatting>
  <conditionalFormatting sqref="B30">
    <cfRule type="cellIs" dxfId="3" priority="1" operator="equal" stopIfTrue="1">
      <formula>"Add more Sweets"</formula>
    </cfRule>
    <cfRule type="cellIs" dxfId="4" priority="2" operator="equal" stopIfTrue="1">
      <formula>"Add more Sharps"</formula>
    </cfRule>
    <cfRule type="beginsWith" dxfId="5" priority="3" stopIfTrue="1" text="Blend">
      <formula>FIND(UPPER("Blend"),UPPER(B30))=1</formula>
      <formula>"Blend"</formula>
    </cfRule>
  </conditionalFormatting>
  <dataValidations count="2">
    <dataValidation type="list" allowBlank="1" showInputMessage="1" showErrorMessage="1" sqref="B2">
      <formula1>"Imperial,Metric"</formula1>
    </dataValidation>
    <dataValidation type="list" allowBlank="1" showInputMessage="1" showErrorMessage="1" sqref="D5:D29 D32:D34">
      <formula1>",Sweet,Bitter,Sharp,Bittersweet,Bittersharp"</formula1>
    </dataValidation>
  </dataValidations>
  <hyperlinks>
    <hyperlink ref="A1" r:id="rId1" location="" tooltip="" display="PricklyCider.com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